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ST 01\Downloads\"/>
    </mc:Choice>
  </mc:AlternateContent>
  <xr:revisionPtr revIDLastSave="0" documentId="13_ncr:1_{1AC57354-436D-4A86-B309-ECB140458717}" xr6:coauthVersionLast="46" xr6:coauthVersionMax="46" xr10:uidLastSave="{00000000-0000-0000-0000-000000000000}"/>
  <bookViews>
    <workbookView xWindow="-110" yWindow="-110" windowWidth="19420" windowHeight="10560" xr2:uid="{3A0CE223-D2CB-4661-864C-4E64D85B4AA9}"/>
  </bookViews>
  <sheets>
    <sheet name="Read me" sheetId="5" r:id="rId1"/>
    <sheet name="Income Stmt &amp; Balance Sheet" sheetId="1" r:id="rId2"/>
    <sheet name="Cashflow Statement" sheetId="2" r:id="rId3"/>
    <sheet name="Ref List of Industry Categories" sheetId="4" r:id="rId4"/>
  </sheets>
  <definedNames>
    <definedName name="Z_2240BD53_4524_4031_88F1_0BC8AA8A4C1F_.wvu.FilterData" localSheetId="3" hidden="1">'Ref List of Industry Categories'!$B$3:$B$21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4" i="2" l="1"/>
  <c r="BR4" i="2"/>
  <c r="BP4" i="2"/>
  <c r="BN4" i="2"/>
  <c r="BD4" i="2"/>
  <c r="AV4" i="2"/>
  <c r="AL4" i="2"/>
  <c r="AI4" i="2"/>
  <c r="AG4" i="2"/>
  <c r="U4" i="2"/>
  <c r="L4" i="2"/>
  <c r="BT3" i="2"/>
  <c r="BI3" i="2"/>
  <c r="AU3" i="2"/>
  <c r="AL3" i="2"/>
  <c r="AK3" i="2"/>
  <c r="Z3" i="2"/>
  <c r="Q3" i="2"/>
  <c r="L3" i="2"/>
  <c r="BX4" i="1"/>
  <c r="BS4" i="1"/>
  <c r="BQ4" i="1"/>
  <c r="BO4" i="1"/>
  <c r="BZ4" i="1" s="1"/>
  <c r="BN4" i="1"/>
  <c r="BY4" i="1" s="1"/>
  <c r="BE4" i="1"/>
  <c r="BD4" i="1"/>
  <c r="BB4" i="1"/>
  <c r="BV4" i="1" s="1"/>
  <c r="AV4" i="1"/>
  <c r="BU4" i="1" s="1"/>
  <c r="AU4" i="1"/>
  <c r="BT4" i="1" s="1"/>
  <c r="AL4" i="1"/>
  <c r="AK4" i="1"/>
  <c r="AA4" i="1"/>
  <c r="U4" i="1"/>
  <c r="P4" i="1"/>
  <c r="J4" i="1"/>
  <c r="BZ3" i="1"/>
  <c r="BX3" i="1"/>
  <c r="BU3" i="1"/>
  <c r="BM3" i="1"/>
  <c r="BY3" i="1" s="1"/>
  <c r="BJ3" i="1"/>
  <c r="BD3" i="1"/>
  <c r="BW3" i="1" s="1"/>
  <c r="BA3" i="1"/>
  <c r="BV3" i="1" s="1"/>
  <c r="AT3" i="1"/>
  <c r="BT3" i="1" s="1"/>
  <c r="AQ3" i="1"/>
  <c r="BS3" i="1" s="1"/>
  <c r="AK3" i="1"/>
  <c r="BR3" i="1" s="1"/>
  <c r="AH3" i="1"/>
  <c r="BQ3" i="1" s="1"/>
  <c r="AC3" i="1"/>
  <c r="W3" i="1"/>
  <c r="R3" i="1"/>
  <c r="L3" i="1"/>
  <c r="BW4" i="1" l="1"/>
  <c r="BR4" i="1"/>
</calcChain>
</file>

<file path=xl/sharedStrings.xml><?xml version="1.0" encoding="utf-8"?>
<sst xmlns="http://schemas.openxmlformats.org/spreadsheetml/2006/main" count="254" uniqueCount="201">
  <si>
    <t>Company Name</t>
  </si>
  <si>
    <t>Country</t>
  </si>
  <si>
    <t>Industry Category</t>
  </si>
  <si>
    <t>Industry Sector</t>
  </si>
  <si>
    <t>Currency</t>
  </si>
  <si>
    <t>Latest financial year</t>
  </si>
  <si>
    <t>Preceding financial year</t>
  </si>
  <si>
    <t>LY: Sales</t>
  </si>
  <si>
    <t>LY: Cost of Sales</t>
  </si>
  <si>
    <t>LY: Gross Profit</t>
  </si>
  <si>
    <t>LY: Operating Expenses</t>
  </si>
  <si>
    <t>LY: Operating Profits</t>
  </si>
  <si>
    <t>LY: Depreciation</t>
  </si>
  <si>
    <t>LY: Finance Cost</t>
  </si>
  <si>
    <t>LY: Others Income / (Expense)</t>
  </si>
  <si>
    <t>LY: Profit Before Tax</t>
  </si>
  <si>
    <t>LY: Taxation</t>
  </si>
  <si>
    <t>LY: Profit After Tax</t>
  </si>
  <si>
    <t>PY: Sales</t>
  </si>
  <si>
    <t>PY: Cost of Sales</t>
  </si>
  <si>
    <t>PY: Gross Profit</t>
  </si>
  <si>
    <t>PY: Operating Expenses</t>
  </si>
  <si>
    <t>PY: Operating Profits</t>
  </si>
  <si>
    <t>PY: Depreciation</t>
  </si>
  <si>
    <t>PY: Finance Cost</t>
  </si>
  <si>
    <t>PY: Others Income / (Expense)</t>
  </si>
  <si>
    <t>PY: Profit Before Tax</t>
  </si>
  <si>
    <t>PY: Taxation</t>
  </si>
  <si>
    <t>PY: Profit After Tax</t>
  </si>
  <si>
    <t>LY: Cash</t>
  </si>
  <si>
    <t>LY: Trade Debtors</t>
  </si>
  <si>
    <t>LY: Stocks</t>
  </si>
  <si>
    <t>LY: Other CA</t>
  </si>
  <si>
    <t>LY: Total Current Assets</t>
  </si>
  <si>
    <t>LY: Property, Plant &amp; Equipment</t>
  </si>
  <si>
    <t>LY: Other Investments</t>
  </si>
  <si>
    <t>LY: Total Fixed Assets</t>
  </si>
  <si>
    <t>LY: Total Assets</t>
  </si>
  <si>
    <t>LY: Trade Creditors</t>
  </si>
  <si>
    <t>LY: Overdrafts</t>
  </si>
  <si>
    <t>LY: Short Term Loans</t>
  </si>
  <si>
    <t>LY: Other Current Liabilities</t>
  </si>
  <si>
    <t>LY: Total Current Liabilities</t>
  </si>
  <si>
    <t>LY: Loans</t>
  </si>
  <si>
    <t>LY: Other Long Term Liabilities</t>
  </si>
  <si>
    <t>LY: Total Long Term Liabilities</t>
  </si>
  <si>
    <t>LY: Total Liabilities</t>
  </si>
  <si>
    <t>LY: Total Equities</t>
  </si>
  <si>
    <t>PY: Cash</t>
  </si>
  <si>
    <t>PY: Trade Debtors</t>
  </si>
  <si>
    <t>PY: Stocks</t>
  </si>
  <si>
    <t>PY: Other CA</t>
  </si>
  <si>
    <t>PY: Total Current Assets</t>
  </si>
  <si>
    <t>PY: Property, Plant &amp; Equipment</t>
  </si>
  <si>
    <t>PY: Other Investments</t>
  </si>
  <si>
    <t>PY: Total Fixed Assets</t>
  </si>
  <si>
    <t>PY: Total Assets</t>
  </si>
  <si>
    <t>PY: Trade Creditors</t>
  </si>
  <si>
    <t>PY: Overdrafts</t>
  </si>
  <si>
    <t>PY: Short Term Loans</t>
  </si>
  <si>
    <t>PY: Other Current Liabilities</t>
  </si>
  <si>
    <t>PY: Total Current Liabilities</t>
  </si>
  <si>
    <t>PY: Loans</t>
  </si>
  <si>
    <t>PY: Other Long Term Liabilities</t>
  </si>
  <si>
    <t>PY: Total Long Term Liabilities</t>
  </si>
  <si>
    <t>PY: Total Liabilities</t>
  </si>
  <si>
    <t>PY: Total Equities</t>
  </si>
  <si>
    <t>Balance Check: LY: Total Current Assets</t>
  </si>
  <si>
    <t>Balance Check: LY: Total Fixed Assets</t>
  </si>
  <si>
    <t>Balance Check: LY: Total Current Liabilities</t>
  </si>
  <si>
    <t>Balance Check: LY: Total Long Term Liabilities</t>
  </si>
  <si>
    <t>Balance Check: LY: TA = TL + E</t>
  </si>
  <si>
    <t>Balance Check: PY: Total Current Assets</t>
  </si>
  <si>
    <t>Balance Check: PY: Total Fixed Assets</t>
  </si>
  <si>
    <t>Balance Check: PY: Total Current Liabilities</t>
  </si>
  <si>
    <t>Balance Check: PY: Total Long Term Liabilities</t>
  </si>
  <si>
    <t>Balance Check: PY: TA = TL + E</t>
  </si>
  <si>
    <t>Malaysia</t>
  </si>
  <si>
    <t>Others</t>
  </si>
  <si>
    <t>RM</t>
  </si>
  <si>
    <t>31/12/2017</t>
  </si>
  <si>
    <t>31/12/2016</t>
  </si>
  <si>
    <t>India</t>
  </si>
  <si>
    <t>Rs000</t>
  </si>
  <si>
    <t>31/03/2020</t>
  </si>
  <si>
    <t>31/03/2019</t>
  </si>
  <si>
    <t>31/12/2019</t>
  </si>
  <si>
    <t>31/12/2018</t>
  </si>
  <si>
    <t>Latest financial year (LY)</t>
  </si>
  <si>
    <t>Preceding financial year (PY)</t>
  </si>
  <si>
    <t>#</t>
  </si>
  <si>
    <t>BALANCE CHECKS</t>
  </si>
  <si>
    <t>COMPANY BACKGROUND INFO</t>
  </si>
  <si>
    <t>LY: Profit before tax</t>
  </si>
  <si>
    <t>LY: Depreciation, Amortisation and Impairment</t>
  </si>
  <si>
    <t>LY: Loss / (Gain) on disposal</t>
  </si>
  <si>
    <t>LY: Interest expenses / (income)</t>
  </si>
  <si>
    <t>LY: Loss / (Gain) on foreign exchange, net</t>
  </si>
  <si>
    <t>LY: Share of profits of associates</t>
  </si>
  <si>
    <t>LY: Writebacks</t>
  </si>
  <si>
    <t>LY: Reversal</t>
  </si>
  <si>
    <t>LY: Others</t>
  </si>
  <si>
    <t>LY: Operating profit before working capital changes</t>
  </si>
  <si>
    <t>LY: Inventories</t>
  </si>
  <si>
    <t>LY: Trade receivables</t>
  </si>
  <si>
    <t>LY: Other receivables, deposits and prepayments</t>
  </si>
  <si>
    <t>LY: Advances to suppliers</t>
  </si>
  <si>
    <t>LY: Trade payables</t>
  </si>
  <si>
    <t>LY: Other payables and accruals</t>
  </si>
  <si>
    <t>LY: Pension liability</t>
  </si>
  <si>
    <t>LY: Due to related party (trade)</t>
  </si>
  <si>
    <t>LY: Cash generated from operations</t>
  </si>
  <si>
    <t>LY: Income tax paid</t>
  </si>
  <si>
    <t>LY: Net Cash From Operating Activities</t>
  </si>
  <si>
    <t>LY: Interest received</t>
  </si>
  <si>
    <t>LY: Purchase of Property, Plant and Equipment</t>
  </si>
  <si>
    <t>LY: Addition in intangible Assets</t>
  </si>
  <si>
    <t>LY: Net Cash From Investing Activities</t>
  </si>
  <si>
    <t>LY: Increase in Borrowings</t>
  </si>
  <si>
    <t>LY: Interest Paid</t>
  </si>
  <si>
    <t>LY: Dividends</t>
  </si>
  <si>
    <t>LY: Net Cash From Financing Activities</t>
  </si>
  <si>
    <t>LY: Net (decrease) / increase in cash and cash equivalents</t>
  </si>
  <si>
    <t>LY: Effect of exchange rate changes in cash and cash equivalents</t>
  </si>
  <si>
    <t>LY: Cash and cash equivalents at beginning of financial year</t>
  </si>
  <si>
    <t>LY: Cash and cash equivalents at end of financial year</t>
  </si>
  <si>
    <t>PY: Profit before tax</t>
  </si>
  <si>
    <t>PY: Depreciation, Amortisation and Impairment</t>
  </si>
  <si>
    <t>PY: Loss / (Gain) on disposal</t>
  </si>
  <si>
    <t>PY: Interest expenses / (income)</t>
  </si>
  <si>
    <t>PY: Loss / (Gain) on foreign exchange, net</t>
  </si>
  <si>
    <t>PY: Share of profits of associates</t>
  </si>
  <si>
    <t>PY: Writebacks</t>
  </si>
  <si>
    <t>PY: Reversal</t>
  </si>
  <si>
    <t>PY: Others</t>
  </si>
  <si>
    <t>PY: Operating profit before working capital changes</t>
  </si>
  <si>
    <t>PY: Inventories</t>
  </si>
  <si>
    <t>PY: Trade receivables</t>
  </si>
  <si>
    <t>PY: Other receivables, deposits and prepayments</t>
  </si>
  <si>
    <t>PY: Advances to suppliers</t>
  </si>
  <si>
    <t>PY: Trade payables</t>
  </si>
  <si>
    <t>PY: Other payables and accruals</t>
  </si>
  <si>
    <t>PY: Pension liability</t>
  </si>
  <si>
    <t>PY: Due to related party (trade)</t>
  </si>
  <si>
    <t>PY: Cash generated from operations</t>
  </si>
  <si>
    <t>PY: Income tax paid</t>
  </si>
  <si>
    <t>PY: Net Cash From Operating Activities</t>
  </si>
  <si>
    <t>PY: Interest received</t>
  </si>
  <si>
    <t>PY: Purchase of Property, Plant and Equipment</t>
  </si>
  <si>
    <t>PY: Addition in intangible Assets</t>
  </si>
  <si>
    <t>PY: Net Cash From Investing Activities</t>
  </si>
  <si>
    <t>PY: Increase in Borrowings</t>
  </si>
  <si>
    <t>PY: Interest Paid</t>
  </si>
  <si>
    <t>PY: Dividends</t>
  </si>
  <si>
    <t>PY: Net Cash From Financing Activities</t>
  </si>
  <si>
    <t>PY: Net (decrease) / increase in cash and cash equivalents</t>
  </si>
  <si>
    <t>PY: Effect of exchange rate changes in cash and cash equivalents</t>
  </si>
  <si>
    <t>PY: Cash and cash equivalents at beginning of financial year</t>
  </si>
  <si>
    <t>PY: Cash and cash equivalents at end of financial year</t>
  </si>
  <si>
    <t>Biomedical &amp; Healthcare Services</t>
  </si>
  <si>
    <t>Healthcare (Pharmaceuticals)</t>
  </si>
  <si>
    <t>MYR'000</t>
  </si>
  <si>
    <t>N.A</t>
  </si>
  <si>
    <t>Building Construction</t>
  </si>
  <si>
    <t>Industrial (Construction &amp; Engineering)</t>
  </si>
  <si>
    <t>31/12/19</t>
  </si>
  <si>
    <t>N.A.</t>
  </si>
  <si>
    <t>Latest Year (LY) - Operating Activities:</t>
  </si>
  <si>
    <t>Latest Year (LY) - Investing Activities:</t>
  </si>
  <si>
    <t>Latest Year (LY) - Financing Activities:</t>
  </si>
  <si>
    <t>Preceding Year (PY) - Operating Activities:</t>
  </si>
  <si>
    <t>Preceding Year (PY) - Investing Activities:</t>
  </si>
  <si>
    <t>Preceding Year (PY) - Financing Activities:</t>
  </si>
  <si>
    <t>Preceding Year (PY) - IMCOME STATEMENT</t>
  </si>
  <si>
    <t>Preceding Year (PY) - BALANCE SHEET</t>
  </si>
  <si>
    <t>Latest Year (LY) - INCOME STATEMENT</t>
  </si>
  <si>
    <t>Latest Year (LY) - BALANCE SHEET</t>
  </si>
  <si>
    <t>Consultancy</t>
  </si>
  <si>
    <t>Education</t>
  </si>
  <si>
    <t>Electronics</t>
  </si>
  <si>
    <t>Environmental, Chemical &amp; Engineering Services</t>
  </si>
  <si>
    <t>Food and Beverage Services</t>
  </si>
  <si>
    <t>Food Manufacturing</t>
  </si>
  <si>
    <t>Furniture</t>
  </si>
  <si>
    <t>ICT Service</t>
  </si>
  <si>
    <t>Investment Holdings</t>
  </si>
  <si>
    <t>Logistics</t>
  </si>
  <si>
    <t>Marine &amp; Offshore Engineering</t>
  </si>
  <si>
    <t>Precision Engineering</t>
  </si>
  <si>
    <t>Printing</t>
  </si>
  <si>
    <t>Real Estate</t>
  </si>
  <si>
    <t>Retail</t>
  </si>
  <si>
    <t>Textile &amp; Apparel</t>
  </si>
  <si>
    <t>Wholesale</t>
  </si>
  <si>
    <t xml:space="preserve"> </t>
  </si>
  <si>
    <t>INDUSTRY</t>
  </si>
  <si>
    <r>
      <t xml:space="preserve">Sample Company 2 
</t>
    </r>
    <r>
      <rPr>
        <sz val="8"/>
        <color theme="1"/>
        <rFont val="Arial"/>
        <family val="2"/>
      </rPr>
      <t>(Please delete me before submitting)</t>
    </r>
  </si>
  <si>
    <r>
      <t xml:space="preserve">Sample Company 1 
</t>
    </r>
    <r>
      <rPr>
        <i/>
        <sz val="8"/>
        <color theme="1"/>
        <rFont val="Arial"/>
        <family val="2"/>
      </rPr>
      <t>(Please delete me before submitting)</t>
    </r>
  </si>
  <si>
    <t>Please delete all sample data before you submit the data.</t>
  </si>
  <si>
    <t>NOTES</t>
  </si>
  <si>
    <t>This bulk data form should be used to submit data for purposes of generating Premium / Level #3 Reports.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</si>
</sst>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34998626667073579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0BA10-6132-47A6-936B-F2893409803C}">
  <dimension ref="A2:B6"/>
  <sheetViews>
    <sheetView tabSelected="1" workbookViewId="0">
      <selection activeCell="C12" sqref="C12"/>
    </sheetView>
  </sheetViews>
  <sheetFormatPr defaultRowHeight="12.5" x14ac:dyDescent="0.25"/>
  <cols>
    <col min="1" max="1" width="8.7265625" style="31"/>
  </cols>
  <sheetData>
    <row r="2" spans="1:2" x14ac:dyDescent="0.25">
      <c r="B2" t="s">
        <v>199</v>
      </c>
    </row>
    <row r="4" spans="1:2" x14ac:dyDescent="0.25">
      <c r="A4" s="31">
        <v>1</v>
      </c>
      <c r="B4" t="s">
        <v>200</v>
      </c>
    </row>
    <row r="6" spans="1:2" x14ac:dyDescent="0.25">
      <c r="A6" s="31">
        <v>2</v>
      </c>
      <c r="B6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43FC-656A-4259-9236-82A54399F725}">
  <sheetPr>
    <outlinePr summaryBelow="0" summaryRight="0"/>
  </sheetPr>
  <dimension ref="A1:BZ5"/>
  <sheetViews>
    <sheetView workbookViewId="0">
      <selection activeCell="B5" sqref="B5"/>
    </sheetView>
  </sheetViews>
  <sheetFormatPr defaultColWidth="14.453125" defaultRowHeight="34.5" customHeight="1" x14ac:dyDescent="0.25"/>
  <cols>
    <col min="1" max="1" width="4" style="10" customWidth="1"/>
    <col min="2" max="2" width="21.08984375" style="9" customWidth="1"/>
    <col min="3" max="3" width="12" style="10" customWidth="1"/>
    <col min="4" max="4" width="18" style="10" customWidth="1"/>
    <col min="5" max="5" width="21.08984375" style="10" customWidth="1"/>
    <col min="6" max="6" width="9.26953125" style="10" customWidth="1"/>
    <col min="7" max="8" width="14.453125" style="10"/>
    <col min="9" max="11" width="14.54296875" style="10" bestFit="1" customWidth="1"/>
    <col min="12" max="13" width="14.81640625" style="10" bestFit="1" customWidth="1"/>
    <col min="14" max="22" width="14.54296875" style="10" bestFit="1" customWidth="1"/>
    <col min="23" max="24" width="14.81640625" style="10" bestFit="1" customWidth="1"/>
    <col min="25" max="30" width="14.54296875" style="10" bestFit="1" customWidth="1"/>
    <col min="31" max="31" width="14.81640625" style="10" bestFit="1" customWidth="1"/>
    <col min="32" max="33" width="14.54296875" style="10" bestFit="1" customWidth="1"/>
    <col min="34" max="36" width="14.81640625" style="10" bestFit="1" customWidth="1"/>
    <col min="37" max="39" width="16" style="10" bestFit="1" customWidth="1"/>
    <col min="40" max="45" width="14.54296875" style="10" bestFit="1" customWidth="1"/>
    <col min="46" max="48" width="16" style="10" bestFit="1" customWidth="1"/>
    <col min="49" max="49" width="14.81640625" style="10" bestFit="1" customWidth="1"/>
    <col min="50" max="52" width="14.54296875" style="10" bestFit="1" customWidth="1"/>
    <col min="53" max="55" width="14.81640625" style="10" bestFit="1" customWidth="1"/>
    <col min="56" max="58" width="16" style="10" bestFit="1" customWidth="1"/>
    <col min="59" max="64" width="14.54296875" style="10" bestFit="1" customWidth="1"/>
    <col min="65" max="67" width="16" style="10" bestFit="1" customWidth="1"/>
    <col min="68" max="68" width="14.81640625" style="10" bestFit="1" customWidth="1"/>
    <col min="69" max="78" width="14.54296875" style="10" bestFit="1" customWidth="1"/>
    <col min="79" max="16384" width="14.453125" style="10"/>
  </cols>
  <sheetData>
    <row r="1" spans="1:78" s="7" customFormat="1" ht="34.5" customHeight="1" x14ac:dyDescent="0.25">
      <c r="B1" s="21" t="s">
        <v>92</v>
      </c>
      <c r="C1" s="21"/>
      <c r="D1" s="21"/>
      <c r="E1" s="21"/>
      <c r="F1" s="21"/>
      <c r="G1" s="21"/>
      <c r="H1" s="21"/>
      <c r="I1" s="19" t="s">
        <v>175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20" t="s">
        <v>173</v>
      </c>
      <c r="U1" s="20"/>
      <c r="V1" s="20"/>
      <c r="W1" s="20"/>
      <c r="X1" s="20"/>
      <c r="Y1" s="20"/>
      <c r="Z1" s="20"/>
      <c r="AA1" s="20"/>
      <c r="AB1" s="20"/>
      <c r="AC1" s="20"/>
      <c r="AD1" s="20"/>
      <c r="AE1" s="19" t="s">
        <v>176</v>
      </c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20" t="s">
        <v>174</v>
      </c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18" t="s">
        <v>91</v>
      </c>
      <c r="BR1" s="18"/>
      <c r="BS1" s="18"/>
      <c r="BT1" s="18"/>
      <c r="BU1" s="18"/>
      <c r="BV1" s="18"/>
      <c r="BW1" s="18"/>
      <c r="BX1" s="18"/>
      <c r="BY1" s="18"/>
      <c r="BZ1" s="18"/>
    </row>
    <row r="2" spans="1:78" s="17" customFormat="1" ht="67.5" customHeight="1" x14ac:dyDescent="0.25">
      <c r="A2" s="17" t="s">
        <v>90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88</v>
      </c>
      <c r="H2" s="17" t="s">
        <v>89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37</v>
      </c>
      <c r="AN2" s="17" t="s">
        <v>38</v>
      </c>
      <c r="AO2" s="17" t="s">
        <v>39</v>
      </c>
      <c r="AP2" s="17" t="s">
        <v>40</v>
      </c>
      <c r="AQ2" s="17" t="s">
        <v>41</v>
      </c>
      <c r="AR2" s="17" t="s">
        <v>42</v>
      </c>
      <c r="AS2" s="17" t="s">
        <v>43</v>
      </c>
      <c r="AT2" s="17" t="s">
        <v>44</v>
      </c>
      <c r="AU2" s="17" t="s">
        <v>45</v>
      </c>
      <c r="AV2" s="17" t="s">
        <v>46</v>
      </c>
      <c r="AW2" s="17" t="s">
        <v>47</v>
      </c>
      <c r="AX2" s="17" t="s">
        <v>48</v>
      </c>
      <c r="AY2" s="17" t="s">
        <v>49</v>
      </c>
      <c r="AZ2" s="17" t="s">
        <v>50</v>
      </c>
      <c r="BA2" s="17" t="s">
        <v>51</v>
      </c>
      <c r="BB2" s="17" t="s">
        <v>52</v>
      </c>
      <c r="BC2" s="17" t="s">
        <v>53</v>
      </c>
      <c r="BD2" s="17" t="s">
        <v>54</v>
      </c>
      <c r="BE2" s="17" t="s">
        <v>55</v>
      </c>
      <c r="BF2" s="17" t="s">
        <v>56</v>
      </c>
      <c r="BG2" s="17" t="s">
        <v>57</v>
      </c>
      <c r="BH2" s="17" t="s">
        <v>58</v>
      </c>
      <c r="BI2" s="17" t="s">
        <v>59</v>
      </c>
      <c r="BJ2" s="17" t="s">
        <v>60</v>
      </c>
      <c r="BK2" s="17" t="s">
        <v>61</v>
      </c>
      <c r="BL2" s="17" t="s">
        <v>62</v>
      </c>
      <c r="BM2" s="17" t="s">
        <v>63</v>
      </c>
      <c r="BN2" s="17" t="s">
        <v>64</v>
      </c>
      <c r="BO2" s="17" t="s">
        <v>65</v>
      </c>
      <c r="BP2" s="17" t="s">
        <v>66</v>
      </c>
      <c r="BQ2" s="17" t="s">
        <v>67</v>
      </c>
      <c r="BR2" s="17" t="s">
        <v>68</v>
      </c>
      <c r="BS2" s="17" t="s">
        <v>69</v>
      </c>
      <c r="BT2" s="17" t="s">
        <v>70</v>
      </c>
      <c r="BU2" s="17" t="s">
        <v>71</v>
      </c>
      <c r="BV2" s="17" t="s">
        <v>72</v>
      </c>
      <c r="BW2" s="17" t="s">
        <v>73</v>
      </c>
      <c r="BX2" s="17" t="s">
        <v>74</v>
      </c>
      <c r="BY2" s="17" t="s">
        <v>75</v>
      </c>
      <c r="BZ2" s="17" t="s">
        <v>76</v>
      </c>
    </row>
    <row r="3" spans="1:78" ht="43.5" customHeight="1" x14ac:dyDescent="0.25">
      <c r="A3" s="10">
        <v>1</v>
      </c>
      <c r="B3" s="9" t="s">
        <v>197</v>
      </c>
      <c r="C3" s="10" t="s">
        <v>77</v>
      </c>
      <c r="D3" s="9" t="s">
        <v>159</v>
      </c>
      <c r="E3" s="9" t="s">
        <v>160</v>
      </c>
      <c r="F3" s="10" t="s">
        <v>79</v>
      </c>
      <c r="G3" s="10" t="s">
        <v>80</v>
      </c>
      <c r="H3" s="10" t="s">
        <v>81</v>
      </c>
      <c r="I3" s="11">
        <v>30440949</v>
      </c>
      <c r="J3" s="11">
        <v>23247645</v>
      </c>
      <c r="K3" s="11">
        <v>7193304</v>
      </c>
      <c r="L3" s="11">
        <f>428942989+24235910+1261874468+342091977+3665917078</f>
        <v>5723062422</v>
      </c>
      <c r="M3" s="11">
        <v>5824103778</v>
      </c>
      <c r="N3" s="11">
        <v>284604575</v>
      </c>
      <c r="O3" s="11">
        <v>20425018</v>
      </c>
      <c r="P3" s="11">
        <v>74402813</v>
      </c>
      <c r="Q3" s="11">
        <v>57309174</v>
      </c>
      <c r="R3" s="11">
        <f>15061588+1709380</f>
        <v>16770968</v>
      </c>
      <c r="S3" s="11">
        <v>40538206</v>
      </c>
      <c r="T3" s="11">
        <v>25452367</v>
      </c>
      <c r="U3" s="11">
        <v>27353605</v>
      </c>
      <c r="V3" s="11">
        <v>-1901238</v>
      </c>
      <c r="W3" s="11">
        <f>248639495+6520031+1218957808+328805305+3357307505</f>
        <v>5160230144</v>
      </c>
      <c r="X3" s="11">
        <v>1198516763</v>
      </c>
      <c r="Y3" s="11">
        <v>328805305</v>
      </c>
      <c r="Z3" s="11">
        <v>13310510</v>
      </c>
      <c r="AA3" s="11">
        <v>156443791</v>
      </c>
      <c r="AB3" s="11">
        <v>790457376</v>
      </c>
      <c r="AC3" s="11">
        <f>3483892+753930</f>
        <v>4237822</v>
      </c>
      <c r="AD3" s="11">
        <v>786219554</v>
      </c>
      <c r="AE3" s="11">
        <v>1063627860</v>
      </c>
      <c r="AF3" s="11">
        <v>855612939</v>
      </c>
      <c r="AG3" s="11">
        <v>6894915</v>
      </c>
      <c r="AH3" s="11">
        <f>3641626163-AG3-AF3-AE3</f>
        <v>1715490449</v>
      </c>
      <c r="AI3" s="11">
        <v>3641626163</v>
      </c>
      <c r="AJ3" s="11">
        <v>6964964077</v>
      </c>
      <c r="AK3" s="11">
        <f>AL3-AJ3</f>
        <v>11057358477</v>
      </c>
      <c r="AL3" s="11">
        <v>18022322554</v>
      </c>
      <c r="AM3" s="11">
        <v>21663948717</v>
      </c>
      <c r="AN3" s="11">
        <v>421972763</v>
      </c>
      <c r="AO3" s="11">
        <v>8913161</v>
      </c>
      <c r="AP3" s="11">
        <v>104341642</v>
      </c>
      <c r="AQ3" s="11">
        <f>AR3-AP3-AO3-AN3</f>
        <v>28948395</v>
      </c>
      <c r="AR3" s="11">
        <v>564175961</v>
      </c>
      <c r="AS3" s="11">
        <v>244602401</v>
      </c>
      <c r="AT3" s="11">
        <f>AU3-AS3</f>
        <v>10905776231</v>
      </c>
      <c r="AU3" s="11">
        <v>11150378632</v>
      </c>
      <c r="AV3" s="11">
        <v>11714554593</v>
      </c>
      <c r="AW3" s="11">
        <v>9949394124</v>
      </c>
      <c r="AX3" s="11">
        <v>508738019</v>
      </c>
      <c r="AY3" s="11">
        <v>843158478</v>
      </c>
      <c r="AZ3" s="11">
        <v>7841091</v>
      </c>
      <c r="BA3" s="11">
        <f>2985939734-AZ3-AY3-AX3</f>
        <v>1626202146</v>
      </c>
      <c r="BB3" s="11">
        <v>2985939734</v>
      </c>
      <c r="BC3" s="11">
        <v>6974830302</v>
      </c>
      <c r="BD3" s="11">
        <f>BE3-BC3</f>
        <v>11762885091</v>
      </c>
      <c r="BE3" s="11">
        <v>18737715393</v>
      </c>
      <c r="BF3" s="11">
        <v>21723655127</v>
      </c>
      <c r="BG3" s="11">
        <v>423953967</v>
      </c>
      <c r="BH3" s="11">
        <v>8968263</v>
      </c>
      <c r="BI3" s="11">
        <v>80015471</v>
      </c>
      <c r="BJ3" s="11">
        <f>BK3-BI3-BH3-BG3</f>
        <v>11476433</v>
      </c>
      <c r="BK3" s="11">
        <v>524414134</v>
      </c>
      <c r="BL3" s="11">
        <v>397422450</v>
      </c>
      <c r="BM3" s="11">
        <f>BN3-BL3</f>
        <v>10887936791</v>
      </c>
      <c r="BN3" s="11">
        <v>11285359241</v>
      </c>
      <c r="BO3" s="11">
        <v>11809773375</v>
      </c>
      <c r="BP3" s="11">
        <v>9913881752</v>
      </c>
      <c r="BQ3" s="11">
        <f>SUM(AE3:AH3)-AI3</f>
        <v>0</v>
      </c>
      <c r="BR3" s="11">
        <f t="shared" ref="BR3:BR4" si="0">SUM(AJ3:AK3)-AL3</f>
        <v>0</v>
      </c>
      <c r="BS3" s="11">
        <f t="shared" ref="BS3:BS4" si="1">SUM(AN3:AQ3)-AR3</f>
        <v>0</v>
      </c>
      <c r="BT3" s="11">
        <f t="shared" ref="BT3:BT4" si="2">SUM(AS3:AT3)-AU3</f>
        <v>0</v>
      </c>
      <c r="BU3" s="11">
        <f t="shared" ref="BU3:BU4" si="3">AM3-AV3-AW3</f>
        <v>0</v>
      </c>
      <c r="BV3" s="11">
        <f t="shared" ref="BV3:BV4" si="4">SUM(AX3:BA3)-BB3</f>
        <v>0</v>
      </c>
      <c r="BW3" s="11">
        <f t="shared" ref="BW3:BW4" si="5">SUM(BC3:BD3)-BE3</f>
        <v>0</v>
      </c>
      <c r="BX3" s="11">
        <f t="shared" ref="BX3:BX4" si="6">SUM(BG3:BJ3)-BK3</f>
        <v>0</v>
      </c>
      <c r="BY3" s="11">
        <f t="shared" ref="BY3:BY4" si="7">SUM(BL3:BM3)-BN3</f>
        <v>0</v>
      </c>
      <c r="BZ3" s="11">
        <f t="shared" ref="BZ3:BZ4" si="8">BF3-BO3-BP3</f>
        <v>0</v>
      </c>
    </row>
    <row r="4" spans="1:78" ht="43.5" customHeight="1" x14ac:dyDescent="0.25">
      <c r="A4" s="10">
        <v>2</v>
      </c>
      <c r="B4" s="9" t="s">
        <v>196</v>
      </c>
      <c r="C4" s="10" t="s">
        <v>82</v>
      </c>
      <c r="D4" s="9" t="s">
        <v>163</v>
      </c>
      <c r="E4" s="9" t="s">
        <v>164</v>
      </c>
      <c r="F4" s="10" t="s">
        <v>83</v>
      </c>
      <c r="G4" s="10" t="s">
        <v>84</v>
      </c>
      <c r="H4" s="10" t="s">
        <v>85</v>
      </c>
      <c r="I4" s="11">
        <v>51836643</v>
      </c>
      <c r="J4" s="11">
        <f>51836643-2102938</f>
        <v>49733705</v>
      </c>
      <c r="K4" s="11">
        <v>2102938</v>
      </c>
      <c r="L4" s="11">
        <v>2958706</v>
      </c>
      <c r="M4" s="11">
        <v>350609</v>
      </c>
      <c r="N4" s="11">
        <v>254418</v>
      </c>
      <c r="O4" s="11">
        <v>0</v>
      </c>
      <c r="P4" s="11">
        <f>846267+536801+2313-179004+254418</f>
        <v>1460795</v>
      </c>
      <c r="Q4" s="11">
        <v>350609</v>
      </c>
      <c r="R4" s="11">
        <v>0</v>
      </c>
      <c r="S4" s="11">
        <v>350609</v>
      </c>
      <c r="T4" s="11">
        <v>62095880</v>
      </c>
      <c r="U4" s="11">
        <f>62095880-1497218</f>
        <v>60598662</v>
      </c>
      <c r="V4" s="11">
        <v>1497218</v>
      </c>
      <c r="W4" s="11">
        <v>2362960</v>
      </c>
      <c r="X4" s="11">
        <v>254637</v>
      </c>
      <c r="Y4" s="11">
        <v>172576</v>
      </c>
      <c r="Z4" s="11">
        <v>0</v>
      </c>
      <c r="AA4" s="11">
        <f>915613+329319-119551-5002+172576</f>
        <v>1292955</v>
      </c>
      <c r="AB4" s="11">
        <v>254637</v>
      </c>
      <c r="AC4" s="11">
        <v>0</v>
      </c>
      <c r="AD4" s="11">
        <v>254637</v>
      </c>
      <c r="AE4" s="11">
        <v>2340325</v>
      </c>
      <c r="AF4" s="11">
        <v>0</v>
      </c>
      <c r="AG4" s="11">
        <v>0</v>
      </c>
      <c r="AH4" s="10">
        <v>10869500</v>
      </c>
      <c r="AI4" s="11">
        <v>13209825</v>
      </c>
      <c r="AJ4" s="11">
        <v>525316</v>
      </c>
      <c r="AK4" s="11">
        <f>AM4-AI4-AJ4</f>
        <v>191487051</v>
      </c>
      <c r="AL4" s="11">
        <f>525316+191487051</f>
        <v>192012367</v>
      </c>
      <c r="AM4" s="11">
        <v>205222192</v>
      </c>
      <c r="AN4" s="11">
        <v>0</v>
      </c>
      <c r="AO4" s="11">
        <v>0</v>
      </c>
      <c r="AP4" s="11">
        <v>0</v>
      </c>
      <c r="AQ4" s="10">
        <v>9358644</v>
      </c>
      <c r="AR4" s="11">
        <v>9358644</v>
      </c>
      <c r="AS4" s="11">
        <v>0</v>
      </c>
      <c r="AT4" s="10">
        <v>181436139</v>
      </c>
      <c r="AU4" s="11">
        <f>190794783-9358644</f>
        <v>181436139</v>
      </c>
      <c r="AV4" s="11">
        <f>187566417+3228366</f>
        <v>190794783</v>
      </c>
      <c r="AW4" s="11">
        <v>14427409</v>
      </c>
      <c r="AX4" s="11">
        <v>2849636</v>
      </c>
      <c r="AY4" s="11">
        <v>0</v>
      </c>
      <c r="AZ4" s="11">
        <v>0</v>
      </c>
      <c r="BA4" s="10">
        <v>9447713</v>
      </c>
      <c r="BB4" s="11">
        <f>2849636+9447713</f>
        <v>12297349</v>
      </c>
      <c r="BC4" s="11">
        <v>418559</v>
      </c>
      <c r="BD4" s="10">
        <f>195570733-418559</f>
        <v>195152174</v>
      </c>
      <c r="BE4" s="10">
        <f>207868082-12297349</f>
        <v>195570733</v>
      </c>
      <c r="BF4" s="11">
        <v>207868082</v>
      </c>
      <c r="BG4" s="11">
        <v>0</v>
      </c>
      <c r="BH4" s="11">
        <v>0</v>
      </c>
      <c r="BI4" s="11">
        <v>0</v>
      </c>
      <c r="BJ4" s="10">
        <v>10332708</v>
      </c>
      <c r="BK4" s="11">
        <v>10332708</v>
      </c>
      <c r="BL4" s="11">
        <v>0</v>
      </c>
      <c r="BM4" s="10">
        <v>182205611</v>
      </c>
      <c r="BN4" s="11">
        <f>192538319-10332708</f>
        <v>182205611</v>
      </c>
      <c r="BO4" s="11">
        <f>207868082-15329763</f>
        <v>192538319</v>
      </c>
      <c r="BP4" s="11">
        <v>15329763</v>
      </c>
      <c r="BQ4" s="11">
        <f t="shared" ref="BQ4" si="9">SUM(AE4:AH4)-AI4</f>
        <v>0</v>
      </c>
      <c r="BR4" s="11">
        <f t="shared" si="0"/>
        <v>0</v>
      </c>
      <c r="BS4" s="11">
        <f t="shared" si="1"/>
        <v>0</v>
      </c>
      <c r="BT4" s="11">
        <f t="shared" si="2"/>
        <v>0</v>
      </c>
      <c r="BU4" s="11">
        <f t="shared" si="3"/>
        <v>0</v>
      </c>
      <c r="BV4" s="11">
        <f t="shared" si="4"/>
        <v>0</v>
      </c>
      <c r="BW4" s="11">
        <f t="shared" si="5"/>
        <v>0</v>
      </c>
      <c r="BX4" s="11">
        <f t="shared" si="6"/>
        <v>0</v>
      </c>
      <c r="BY4" s="11">
        <f t="shared" si="7"/>
        <v>0</v>
      </c>
      <c r="BZ4" s="11">
        <f t="shared" si="8"/>
        <v>0</v>
      </c>
    </row>
    <row r="5" spans="1:78" ht="34.5" customHeight="1" x14ac:dyDescent="0.25">
      <c r="G5" s="12"/>
      <c r="H5" s="12"/>
      <c r="I5" s="11"/>
      <c r="K5" s="11"/>
      <c r="L5" s="11"/>
      <c r="M5" s="11"/>
      <c r="N5" s="11"/>
      <c r="O5" s="11"/>
      <c r="P5" s="11"/>
      <c r="Q5" s="11"/>
      <c r="S5" s="11"/>
      <c r="T5" s="11"/>
      <c r="V5" s="11"/>
      <c r="W5" s="11"/>
      <c r="X5" s="11"/>
      <c r="Y5" s="11"/>
      <c r="Z5" s="11"/>
      <c r="AA5" s="11"/>
      <c r="AB5" s="11"/>
      <c r="AD5" s="11"/>
      <c r="AE5" s="11"/>
      <c r="AF5" s="11"/>
      <c r="AH5" s="11"/>
      <c r="AI5" s="11"/>
      <c r="AJ5" s="11"/>
      <c r="AK5" s="11"/>
      <c r="AL5" s="11"/>
      <c r="AM5" s="11"/>
      <c r="AN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BA5" s="11"/>
      <c r="BB5" s="11"/>
      <c r="BC5" s="11"/>
      <c r="BD5" s="11"/>
      <c r="BE5" s="11"/>
      <c r="BF5" s="11"/>
      <c r="BG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</sheetData>
  <mergeCells count="6">
    <mergeCell ref="B1:H1"/>
    <mergeCell ref="BQ1:BZ1"/>
    <mergeCell ref="I1:S1"/>
    <mergeCell ref="T1:AD1"/>
    <mergeCell ref="AE1:AW1"/>
    <mergeCell ref="AX1:B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52B4-8F50-4567-B7F0-C34CF57EC261}">
  <sheetPr>
    <outlinePr summaryBelow="0" summaryRight="0"/>
  </sheetPr>
  <dimension ref="A1:BZ25"/>
  <sheetViews>
    <sheetView workbookViewId="0">
      <selection activeCell="D6" sqref="D6"/>
    </sheetView>
  </sheetViews>
  <sheetFormatPr defaultColWidth="14.453125" defaultRowHeight="33" customHeight="1" x14ac:dyDescent="0.25"/>
  <cols>
    <col min="1" max="1" width="6.81640625" style="9" customWidth="1"/>
    <col min="2" max="2" width="23.36328125" style="9" customWidth="1"/>
    <col min="3" max="3" width="14.453125" style="9"/>
    <col min="4" max="4" width="19.08984375" style="9" customWidth="1"/>
    <col min="5" max="5" width="19.81640625" style="9" customWidth="1"/>
    <col min="6" max="77" width="14.453125" style="9"/>
    <col min="78" max="78" width="15.36328125" style="9" customWidth="1"/>
    <col min="79" max="16384" width="14.453125" style="9"/>
  </cols>
  <sheetData>
    <row r="1" spans="1:78" s="8" customFormat="1" ht="33" customHeight="1" x14ac:dyDescent="0.25">
      <c r="B1" s="21" t="s">
        <v>92</v>
      </c>
      <c r="C1" s="21"/>
      <c r="D1" s="21"/>
      <c r="E1" s="21"/>
      <c r="F1" s="21"/>
      <c r="G1" s="21"/>
      <c r="H1" s="22"/>
      <c r="I1" s="23" t="s">
        <v>167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5"/>
      <c r="AD1" s="26" t="s">
        <v>168</v>
      </c>
      <c r="AE1" s="24"/>
      <c r="AF1" s="24"/>
      <c r="AG1" s="24"/>
      <c r="AH1" s="25"/>
      <c r="AI1" s="26" t="s">
        <v>169</v>
      </c>
      <c r="AJ1" s="24"/>
      <c r="AK1" s="24"/>
      <c r="AL1" s="24"/>
      <c r="AM1" s="25"/>
      <c r="AN1" s="13"/>
      <c r="AO1" s="13"/>
      <c r="AP1" s="13"/>
      <c r="AQ1" s="13"/>
      <c r="AR1" s="27" t="s">
        <v>170</v>
      </c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9"/>
      <c r="BM1" s="30" t="s">
        <v>171</v>
      </c>
      <c r="BN1" s="28"/>
      <c r="BO1" s="28"/>
      <c r="BP1" s="28"/>
      <c r="BQ1" s="29"/>
      <c r="BR1" s="30" t="s">
        <v>172</v>
      </c>
      <c r="BS1" s="28"/>
      <c r="BT1" s="28"/>
      <c r="BU1" s="28"/>
      <c r="BV1" s="29"/>
      <c r="BW1" s="14"/>
      <c r="BX1" s="14"/>
      <c r="BY1" s="14"/>
      <c r="BZ1" s="14"/>
    </row>
    <row r="2" spans="1:78" s="17" customFormat="1" ht="86.5" customHeight="1" x14ac:dyDescent="0.25">
      <c r="A2" s="17" t="s">
        <v>90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93</v>
      </c>
      <c r="J2" s="17" t="s">
        <v>94</v>
      </c>
      <c r="K2" s="17" t="s">
        <v>95</v>
      </c>
      <c r="L2" s="17" t="s">
        <v>96</v>
      </c>
      <c r="M2" s="17" t="s">
        <v>97</v>
      </c>
      <c r="N2" s="17" t="s">
        <v>98</v>
      </c>
      <c r="O2" s="17" t="s">
        <v>99</v>
      </c>
      <c r="P2" s="17" t="s">
        <v>100</v>
      </c>
      <c r="Q2" s="17" t="s">
        <v>101</v>
      </c>
      <c r="R2" s="17" t="s">
        <v>102</v>
      </c>
      <c r="S2" s="17" t="s">
        <v>103</v>
      </c>
      <c r="T2" s="17" t="s">
        <v>104</v>
      </c>
      <c r="U2" s="17" t="s">
        <v>105</v>
      </c>
      <c r="V2" s="17" t="s">
        <v>106</v>
      </c>
      <c r="W2" s="17" t="s">
        <v>107</v>
      </c>
      <c r="X2" s="17" t="s">
        <v>108</v>
      </c>
      <c r="Y2" s="17" t="s">
        <v>109</v>
      </c>
      <c r="Z2" s="17" t="s">
        <v>110</v>
      </c>
      <c r="AA2" s="17" t="s">
        <v>111</v>
      </c>
      <c r="AB2" s="17" t="s">
        <v>112</v>
      </c>
      <c r="AC2" s="17" t="s">
        <v>113</v>
      </c>
      <c r="AD2" s="17" t="s">
        <v>114</v>
      </c>
      <c r="AE2" s="17" t="s">
        <v>115</v>
      </c>
      <c r="AF2" s="17" t="s">
        <v>116</v>
      </c>
      <c r="AG2" s="17" t="s">
        <v>101</v>
      </c>
      <c r="AH2" s="17" t="s">
        <v>117</v>
      </c>
      <c r="AI2" s="17" t="s">
        <v>118</v>
      </c>
      <c r="AJ2" s="17" t="s">
        <v>119</v>
      </c>
      <c r="AK2" s="17" t="s">
        <v>120</v>
      </c>
      <c r="AL2" s="17" t="s">
        <v>101</v>
      </c>
      <c r="AM2" s="17" t="s">
        <v>121</v>
      </c>
      <c r="AN2" s="17" t="s">
        <v>122</v>
      </c>
      <c r="AO2" s="17" t="s">
        <v>123</v>
      </c>
      <c r="AP2" s="17" t="s">
        <v>124</v>
      </c>
      <c r="AQ2" s="17" t="s">
        <v>125</v>
      </c>
      <c r="AR2" s="17" t="s">
        <v>126</v>
      </c>
      <c r="AS2" s="17" t="s">
        <v>127</v>
      </c>
      <c r="AT2" s="17" t="s">
        <v>128</v>
      </c>
      <c r="AU2" s="17" t="s">
        <v>129</v>
      </c>
      <c r="AV2" s="17" t="s">
        <v>130</v>
      </c>
      <c r="AW2" s="17" t="s">
        <v>131</v>
      </c>
      <c r="AX2" s="17" t="s">
        <v>132</v>
      </c>
      <c r="AY2" s="17" t="s">
        <v>133</v>
      </c>
      <c r="AZ2" s="17" t="s">
        <v>134</v>
      </c>
      <c r="BA2" s="17" t="s">
        <v>135</v>
      </c>
      <c r="BB2" s="17" t="s">
        <v>136</v>
      </c>
      <c r="BC2" s="17" t="s">
        <v>137</v>
      </c>
      <c r="BD2" s="17" t="s">
        <v>138</v>
      </c>
      <c r="BE2" s="17" t="s">
        <v>139</v>
      </c>
      <c r="BF2" s="17" t="s">
        <v>140</v>
      </c>
      <c r="BG2" s="17" t="s">
        <v>141</v>
      </c>
      <c r="BH2" s="17" t="s">
        <v>142</v>
      </c>
      <c r="BI2" s="17" t="s">
        <v>143</v>
      </c>
      <c r="BJ2" s="17" t="s">
        <v>144</v>
      </c>
      <c r="BK2" s="17" t="s">
        <v>145</v>
      </c>
      <c r="BL2" s="17" t="s">
        <v>146</v>
      </c>
      <c r="BM2" s="17" t="s">
        <v>147</v>
      </c>
      <c r="BN2" s="17" t="s">
        <v>148</v>
      </c>
      <c r="BO2" s="17" t="s">
        <v>149</v>
      </c>
      <c r="BP2" s="17" t="s">
        <v>134</v>
      </c>
      <c r="BQ2" s="17" t="s">
        <v>150</v>
      </c>
      <c r="BR2" s="17" t="s">
        <v>151</v>
      </c>
      <c r="BS2" s="17" t="s">
        <v>152</v>
      </c>
      <c r="BT2" s="17" t="s">
        <v>153</v>
      </c>
      <c r="BU2" s="17" t="s">
        <v>134</v>
      </c>
      <c r="BV2" s="17" t="s">
        <v>154</v>
      </c>
      <c r="BW2" s="17" t="s">
        <v>155</v>
      </c>
      <c r="BX2" s="17" t="s">
        <v>156</v>
      </c>
      <c r="BY2" s="17" t="s">
        <v>157</v>
      </c>
      <c r="BZ2" s="17" t="s">
        <v>158</v>
      </c>
    </row>
    <row r="3" spans="1:78" ht="33" customHeight="1" x14ac:dyDescent="0.25">
      <c r="A3" s="9">
        <v>1</v>
      </c>
      <c r="B3" s="9" t="s">
        <v>197</v>
      </c>
      <c r="C3" s="9" t="s">
        <v>77</v>
      </c>
      <c r="D3" s="9" t="s">
        <v>159</v>
      </c>
      <c r="E3" s="9" t="s">
        <v>160</v>
      </c>
      <c r="F3" s="9" t="s">
        <v>161</v>
      </c>
      <c r="G3" s="9" t="s">
        <v>86</v>
      </c>
      <c r="H3" s="9" t="s">
        <v>87</v>
      </c>
      <c r="I3" s="15">
        <v>-191865</v>
      </c>
      <c r="J3" s="15">
        <v>130600</v>
      </c>
      <c r="K3" s="15">
        <v>69</v>
      </c>
      <c r="L3" s="15">
        <f>38039-1392</f>
        <v>36647</v>
      </c>
      <c r="M3" s="15" t="s">
        <v>162</v>
      </c>
      <c r="N3" s="15" t="s">
        <v>162</v>
      </c>
      <c r="O3" s="15" t="s">
        <v>162</v>
      </c>
      <c r="P3" s="15" t="s">
        <v>162</v>
      </c>
      <c r="Q3" s="15">
        <f>2240</f>
        <v>2240</v>
      </c>
      <c r="R3" s="15">
        <v>-193257</v>
      </c>
      <c r="S3" s="15">
        <v>617909</v>
      </c>
      <c r="T3" s="15">
        <v>204100</v>
      </c>
      <c r="U3" s="15">
        <v>63032</v>
      </c>
      <c r="V3" s="15">
        <v>2655974</v>
      </c>
      <c r="W3" s="15">
        <v>548994</v>
      </c>
      <c r="X3" s="15">
        <v>75286</v>
      </c>
      <c r="Y3" s="15">
        <v>9999</v>
      </c>
      <c r="Z3" s="15">
        <f>2230+190</f>
        <v>2420</v>
      </c>
      <c r="AA3" s="15">
        <v>238993</v>
      </c>
      <c r="AB3" s="15">
        <v>10341</v>
      </c>
      <c r="AC3" s="15">
        <v>189765</v>
      </c>
      <c r="AD3" s="15">
        <v>1392</v>
      </c>
      <c r="AE3" s="15">
        <v>20376</v>
      </c>
      <c r="AF3" s="15">
        <v>52372</v>
      </c>
      <c r="AG3" s="15">
        <v>-5</v>
      </c>
      <c r="AH3" s="15">
        <v>-72684</v>
      </c>
      <c r="AI3" s="15">
        <v>1431086</v>
      </c>
      <c r="AJ3" s="15" t="s">
        <v>162</v>
      </c>
      <c r="AK3" s="15">
        <f>-40396+(-259)</f>
        <v>-40655</v>
      </c>
      <c r="AL3" s="15">
        <f>-1512464+(-3242)</f>
        <v>-1515706</v>
      </c>
      <c r="AM3" s="15">
        <v>-125275</v>
      </c>
      <c r="AN3" s="15">
        <v>-8194</v>
      </c>
      <c r="AO3" s="15">
        <v>318</v>
      </c>
      <c r="AP3" s="15">
        <v>30826</v>
      </c>
      <c r="AQ3" s="15">
        <v>22950</v>
      </c>
      <c r="AR3" s="15">
        <v>70220</v>
      </c>
      <c r="AS3" s="15">
        <v>153500</v>
      </c>
      <c r="AT3" s="15">
        <v>97</v>
      </c>
      <c r="AU3" s="15">
        <f>36946-899</f>
        <v>36047</v>
      </c>
      <c r="AV3" s="15" t="s">
        <v>162</v>
      </c>
      <c r="AW3" s="15" t="s">
        <v>162</v>
      </c>
      <c r="AX3" s="15" t="s">
        <v>162</v>
      </c>
      <c r="AY3" s="15" t="s">
        <v>162</v>
      </c>
      <c r="AZ3" s="15">
        <v>-1071</v>
      </c>
      <c r="BA3" s="15">
        <v>69321</v>
      </c>
      <c r="BB3" s="15">
        <v>693020</v>
      </c>
      <c r="BC3" s="15">
        <v>222779</v>
      </c>
      <c r="BD3" s="15">
        <v>89137</v>
      </c>
      <c r="BE3" s="15">
        <v>2402704</v>
      </c>
      <c r="BF3" s="15">
        <v>572257</v>
      </c>
      <c r="BG3" s="15">
        <v>71033</v>
      </c>
      <c r="BH3" s="15">
        <v>8306</v>
      </c>
      <c r="BI3" s="15">
        <f>2429+390</f>
        <v>2819</v>
      </c>
      <c r="BJ3" s="15">
        <v>-28517</v>
      </c>
      <c r="BK3" s="15">
        <v>16199</v>
      </c>
      <c r="BL3" s="15">
        <v>-81834</v>
      </c>
      <c r="BM3" s="15">
        <v>899</v>
      </c>
      <c r="BN3" s="15">
        <v>17266</v>
      </c>
      <c r="BO3" s="15">
        <v>54588</v>
      </c>
      <c r="BP3" s="15">
        <v>-4829</v>
      </c>
      <c r="BQ3" s="15">
        <v>-76586</v>
      </c>
      <c r="BR3" s="15">
        <v>1535866</v>
      </c>
      <c r="BS3" s="15" t="s">
        <v>162</v>
      </c>
      <c r="BT3" s="15">
        <f>-39001+(-243)</f>
        <v>-39244</v>
      </c>
      <c r="BU3" s="15">
        <v>-1334760</v>
      </c>
      <c r="BV3" s="15">
        <v>161862</v>
      </c>
      <c r="BW3" s="15">
        <v>3442</v>
      </c>
      <c r="BX3" s="15">
        <v>-509</v>
      </c>
      <c r="BY3" s="15">
        <v>27893</v>
      </c>
      <c r="BZ3" s="15">
        <v>30826</v>
      </c>
    </row>
    <row r="4" spans="1:78" ht="33" customHeight="1" x14ac:dyDescent="0.25">
      <c r="A4" s="9">
        <v>2</v>
      </c>
      <c r="B4" s="9" t="s">
        <v>196</v>
      </c>
      <c r="C4" s="9" t="s">
        <v>77</v>
      </c>
      <c r="D4" s="9" t="s">
        <v>163</v>
      </c>
      <c r="E4" s="9" t="s">
        <v>164</v>
      </c>
      <c r="F4" s="9" t="s">
        <v>161</v>
      </c>
      <c r="G4" s="9" t="s">
        <v>165</v>
      </c>
      <c r="H4" s="9" t="s">
        <v>87</v>
      </c>
      <c r="I4" s="15">
        <v>-28125</v>
      </c>
      <c r="J4" s="15">
        <v>22086</v>
      </c>
      <c r="K4" s="15">
        <v>-195</v>
      </c>
      <c r="L4" s="15">
        <f>51228</f>
        <v>51228</v>
      </c>
      <c r="M4" s="15">
        <v>4115</v>
      </c>
      <c r="N4" s="15" t="s">
        <v>166</v>
      </c>
      <c r="O4" s="15" t="s">
        <v>162</v>
      </c>
      <c r="P4" s="15" t="s">
        <v>162</v>
      </c>
      <c r="Q4" s="15">
        <v>175298</v>
      </c>
      <c r="R4" s="15">
        <v>-20434</v>
      </c>
      <c r="S4" s="15">
        <v>-3306</v>
      </c>
      <c r="T4" s="15">
        <v>-172952</v>
      </c>
      <c r="U4" s="15">
        <f>-232303+736</f>
        <v>-231567</v>
      </c>
      <c r="V4" s="15" t="s">
        <v>166</v>
      </c>
      <c r="W4" s="15">
        <v>281202</v>
      </c>
      <c r="X4" s="15">
        <v>402</v>
      </c>
      <c r="Y4" s="15" t="s">
        <v>166</v>
      </c>
      <c r="Z4" s="15" t="s">
        <v>166</v>
      </c>
      <c r="AA4" s="15">
        <v>-224458</v>
      </c>
      <c r="AB4" s="15">
        <v>-17390</v>
      </c>
      <c r="AC4" s="15">
        <v>-291294</v>
      </c>
      <c r="AD4" s="15" t="s">
        <v>166</v>
      </c>
      <c r="AE4" s="15">
        <v>-46321</v>
      </c>
      <c r="AF4" s="15" t="s">
        <v>166</v>
      </c>
      <c r="AG4" s="15">
        <f>-225085+34+482</f>
        <v>-224569</v>
      </c>
      <c r="AH4" s="15">
        <v>-270890</v>
      </c>
      <c r="AI4" s="15">
        <f>415639+535000-560835</f>
        <v>389804</v>
      </c>
      <c r="AJ4" s="15" t="s">
        <v>166</v>
      </c>
      <c r="AK4" s="15" t="s">
        <v>166</v>
      </c>
      <c r="AL4" s="15">
        <f>23590-4361</f>
        <v>19229</v>
      </c>
      <c r="AM4" s="15">
        <v>409033</v>
      </c>
      <c r="AN4" s="15">
        <v>-153151</v>
      </c>
      <c r="AO4" s="15" t="s">
        <v>166</v>
      </c>
      <c r="AP4" s="15">
        <v>497838</v>
      </c>
      <c r="AQ4" s="15">
        <v>344687</v>
      </c>
      <c r="AR4" s="15">
        <v>24817</v>
      </c>
      <c r="AS4" s="15">
        <v>27521</v>
      </c>
      <c r="AT4" s="15">
        <v>-354</v>
      </c>
      <c r="AU4" s="15">
        <v>-60425</v>
      </c>
      <c r="AV4" s="15">
        <f>5622</f>
        <v>5622</v>
      </c>
      <c r="AW4" s="15" t="s">
        <v>162</v>
      </c>
      <c r="AX4" s="15" t="s">
        <v>162</v>
      </c>
      <c r="AY4" s="15" t="s">
        <v>162</v>
      </c>
      <c r="AZ4" s="15">
        <v>-116661</v>
      </c>
      <c r="BA4" s="15">
        <v>74976</v>
      </c>
      <c r="BB4" s="15">
        <v>5701</v>
      </c>
      <c r="BC4" s="15">
        <v>-31026</v>
      </c>
      <c r="BD4" s="15">
        <f>-408323-4338</f>
        <v>-412661</v>
      </c>
      <c r="BE4" s="15" t="s">
        <v>166</v>
      </c>
      <c r="BF4" s="15">
        <v>289007</v>
      </c>
      <c r="BG4" s="15" t="s">
        <v>166</v>
      </c>
      <c r="BH4" s="15" t="s">
        <v>166</v>
      </c>
      <c r="BI4" s="15" t="s">
        <v>166</v>
      </c>
      <c r="BJ4" s="15">
        <v>192734</v>
      </c>
      <c r="BK4" s="15">
        <v>-19835</v>
      </c>
      <c r="BL4" s="15">
        <v>-270278</v>
      </c>
      <c r="BM4" s="15">
        <v>2869</v>
      </c>
      <c r="BN4" s="15">
        <f>-90201-8719-404</f>
        <v>-99324</v>
      </c>
      <c r="BO4" s="15" t="s">
        <v>166</v>
      </c>
      <c r="BP4" s="15">
        <f>535172-2640</f>
        <v>532532</v>
      </c>
      <c r="BQ4" s="15">
        <v>433621</v>
      </c>
      <c r="BR4" s="15">
        <f>531555-351230</f>
        <v>180325</v>
      </c>
      <c r="BS4" s="15" t="s">
        <v>162</v>
      </c>
      <c r="BT4" s="15">
        <v>-5302</v>
      </c>
      <c r="BU4" s="15">
        <f>11641-389+58</f>
        <v>11310</v>
      </c>
      <c r="BV4" s="15">
        <v>163051</v>
      </c>
      <c r="BW4" s="15">
        <v>326394</v>
      </c>
      <c r="BX4" s="15" t="s">
        <v>166</v>
      </c>
      <c r="BY4" s="15">
        <v>171444</v>
      </c>
      <c r="BZ4" s="15">
        <v>497838</v>
      </c>
    </row>
    <row r="5" spans="1:78" ht="33" customHeight="1" x14ac:dyDescent="0.25"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</row>
    <row r="6" spans="1:78" ht="33" customHeight="1" x14ac:dyDescent="0.25">
      <c r="I6" s="16"/>
      <c r="J6" s="16"/>
      <c r="K6" s="16"/>
      <c r="L6" s="16"/>
      <c r="M6" s="16"/>
      <c r="N6" s="15"/>
      <c r="O6" s="15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5"/>
      <c r="AX6" s="15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</row>
    <row r="7" spans="1:78" ht="33" customHeight="1" x14ac:dyDescent="0.25"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</row>
    <row r="8" spans="1:78" ht="33" customHeight="1" x14ac:dyDescent="0.25"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</row>
    <row r="9" spans="1:78" ht="33" customHeight="1" x14ac:dyDescent="0.25"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</row>
    <row r="10" spans="1:78" ht="33" customHeight="1" x14ac:dyDescent="0.25"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</row>
    <row r="11" spans="1:78" ht="33" customHeight="1" x14ac:dyDescent="0.25"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</row>
    <row r="12" spans="1:78" ht="33" customHeight="1" x14ac:dyDescent="0.25"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</row>
    <row r="13" spans="1:78" ht="33" customHeight="1" x14ac:dyDescent="0.25"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</row>
    <row r="14" spans="1:78" ht="33" customHeight="1" x14ac:dyDescent="0.25"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</row>
    <row r="15" spans="1:78" ht="33" customHeight="1" x14ac:dyDescent="0.25"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</row>
    <row r="16" spans="1:78" ht="33" customHeight="1" x14ac:dyDescent="0.25"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</row>
    <row r="17" spans="9:78" ht="33" customHeight="1" x14ac:dyDescent="0.25"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</row>
    <row r="18" spans="9:78" ht="33" customHeight="1" x14ac:dyDescent="0.25"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</row>
    <row r="19" spans="9:78" ht="33" customHeight="1" x14ac:dyDescent="0.25"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</row>
    <row r="20" spans="9:78" ht="33" customHeight="1" x14ac:dyDescent="0.25"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</row>
    <row r="21" spans="9:78" ht="33" customHeight="1" x14ac:dyDescent="0.25"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</row>
    <row r="22" spans="9:78" ht="33" customHeight="1" x14ac:dyDescent="0.25"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</row>
    <row r="23" spans="9:78" ht="33" customHeight="1" x14ac:dyDescent="0.25"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</row>
    <row r="24" spans="9:78" ht="33" customHeight="1" x14ac:dyDescent="0.25"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</row>
    <row r="25" spans="9:78" ht="33" customHeight="1" x14ac:dyDescent="0.25"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</row>
  </sheetData>
  <mergeCells count="7">
    <mergeCell ref="BM1:BQ1"/>
    <mergeCell ref="BR1:BV1"/>
    <mergeCell ref="B1:H1"/>
    <mergeCell ref="I1:AC1"/>
    <mergeCell ref="AD1:AH1"/>
    <mergeCell ref="AI1:AM1"/>
    <mergeCell ref="AR1:B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8446F-D630-40C7-BCCD-BE039492B82A}">
  <sheetPr>
    <outlinePr summaryBelow="0" summaryRight="0"/>
  </sheetPr>
  <dimension ref="A1:B22"/>
  <sheetViews>
    <sheetView workbookViewId="0">
      <selection activeCell="B4" sqref="B4"/>
    </sheetView>
  </sheetViews>
  <sheetFormatPr defaultColWidth="14.453125" defaultRowHeight="15.75" customHeight="1" x14ac:dyDescent="0.25"/>
  <cols>
    <col min="1" max="1" width="6.7265625" style="3" customWidth="1"/>
    <col min="2" max="2" width="40.81640625" style="4" customWidth="1"/>
    <col min="3" max="16384" width="14.453125" style="3"/>
  </cols>
  <sheetData>
    <row r="1" spans="1:2" ht="15.75" customHeight="1" x14ac:dyDescent="0.25">
      <c r="A1" s="2" t="s">
        <v>90</v>
      </c>
      <c r="B1" s="6" t="s">
        <v>195</v>
      </c>
    </row>
    <row r="2" spans="1:2" ht="15.75" customHeight="1" x14ac:dyDescent="0.25">
      <c r="A2" s="3">
        <v>1</v>
      </c>
      <c r="B2" s="5" t="s">
        <v>159</v>
      </c>
    </row>
    <row r="3" spans="1:2" ht="15.75" customHeight="1" x14ac:dyDescent="0.25">
      <c r="A3" s="3">
        <v>2</v>
      </c>
      <c r="B3" s="5" t="s">
        <v>163</v>
      </c>
    </row>
    <row r="4" spans="1:2" ht="15.75" customHeight="1" x14ac:dyDescent="0.25">
      <c r="A4" s="3">
        <v>3</v>
      </c>
      <c r="B4" s="5" t="s">
        <v>177</v>
      </c>
    </row>
    <row r="5" spans="1:2" ht="15.75" customHeight="1" x14ac:dyDescent="0.25">
      <c r="A5" s="3">
        <v>4</v>
      </c>
      <c r="B5" s="5" t="s">
        <v>178</v>
      </c>
    </row>
    <row r="6" spans="1:2" ht="15.75" customHeight="1" x14ac:dyDescent="0.25">
      <c r="A6" s="3">
        <v>5</v>
      </c>
      <c r="B6" s="5" t="s">
        <v>179</v>
      </c>
    </row>
    <row r="7" spans="1:2" ht="15.75" customHeight="1" x14ac:dyDescent="0.25">
      <c r="A7" s="3">
        <v>6</v>
      </c>
      <c r="B7" s="5" t="s">
        <v>180</v>
      </c>
    </row>
    <row r="8" spans="1:2" ht="15.75" customHeight="1" x14ac:dyDescent="0.25">
      <c r="A8" s="3">
        <v>7</v>
      </c>
      <c r="B8" s="5" t="s">
        <v>181</v>
      </c>
    </row>
    <row r="9" spans="1:2" ht="15.75" customHeight="1" x14ac:dyDescent="0.25">
      <c r="A9" s="3">
        <v>8</v>
      </c>
      <c r="B9" s="5" t="s">
        <v>182</v>
      </c>
    </row>
    <row r="10" spans="1:2" ht="15.75" customHeight="1" x14ac:dyDescent="0.25">
      <c r="A10" s="3">
        <v>9</v>
      </c>
      <c r="B10" s="5" t="s">
        <v>183</v>
      </c>
    </row>
    <row r="11" spans="1:2" ht="15.75" customHeight="1" x14ac:dyDescent="0.25">
      <c r="A11" s="3">
        <v>10</v>
      </c>
      <c r="B11" s="5" t="s">
        <v>184</v>
      </c>
    </row>
    <row r="12" spans="1:2" ht="15.75" customHeight="1" x14ac:dyDescent="0.25">
      <c r="A12" s="3">
        <v>11</v>
      </c>
      <c r="B12" s="5" t="s">
        <v>185</v>
      </c>
    </row>
    <row r="13" spans="1:2" ht="15.75" customHeight="1" x14ac:dyDescent="0.25">
      <c r="A13" s="3">
        <v>12</v>
      </c>
      <c r="B13" s="5" t="s">
        <v>186</v>
      </c>
    </row>
    <row r="14" spans="1:2" ht="15.75" customHeight="1" x14ac:dyDescent="0.25">
      <c r="A14" s="3">
        <v>13</v>
      </c>
      <c r="B14" s="5" t="s">
        <v>187</v>
      </c>
    </row>
    <row r="15" spans="1:2" ht="15.75" customHeight="1" x14ac:dyDescent="0.25">
      <c r="A15" s="3">
        <v>14</v>
      </c>
      <c r="B15" s="5" t="s">
        <v>188</v>
      </c>
    </row>
    <row r="16" spans="1:2" ht="15.75" customHeight="1" x14ac:dyDescent="0.25">
      <c r="A16" s="3">
        <v>15</v>
      </c>
      <c r="B16" s="5" t="s">
        <v>189</v>
      </c>
    </row>
    <row r="17" spans="1:2" ht="15.75" customHeight="1" x14ac:dyDescent="0.25">
      <c r="A17" s="3">
        <v>16</v>
      </c>
      <c r="B17" s="5" t="s">
        <v>190</v>
      </c>
    </row>
    <row r="18" spans="1:2" ht="15.75" customHeight="1" x14ac:dyDescent="0.25">
      <c r="A18" s="3">
        <v>17</v>
      </c>
      <c r="B18" s="5" t="s">
        <v>191</v>
      </c>
    </row>
    <row r="19" spans="1:2" ht="15.75" customHeight="1" x14ac:dyDescent="0.25">
      <c r="A19" s="3">
        <v>18</v>
      </c>
      <c r="B19" s="5" t="s">
        <v>192</v>
      </c>
    </row>
    <row r="20" spans="1:2" ht="15.75" customHeight="1" x14ac:dyDescent="0.25">
      <c r="A20" s="3">
        <v>19</v>
      </c>
      <c r="B20" s="5" t="s">
        <v>193</v>
      </c>
    </row>
    <row r="21" spans="1:2" ht="15.75" customHeight="1" x14ac:dyDescent="0.25">
      <c r="A21" s="3">
        <v>20</v>
      </c>
      <c r="B21" s="5" t="s">
        <v>78</v>
      </c>
    </row>
    <row r="22" spans="1:2" ht="15.75" customHeight="1" x14ac:dyDescent="0.25">
      <c r="A22" s="1" t="s">
        <v>194</v>
      </c>
    </row>
  </sheetData>
  <dataValidations count="2">
    <dataValidation type="list" allowBlank="1" sqref="B2:B21" xr:uid="{AB4963FC-EF7E-440F-85A2-336BEDF121C2}">
      <formula1>$F$3:$F$32</formula1>
    </dataValidation>
    <dataValidation type="list" allowBlank="1" sqref="F3:F32" xr:uid="{EE45935F-5A46-44FC-8D6A-407A57DE2385}">
      <formula1>$B$2:$B$20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Income Stmt &amp; Balance Sheet</vt:lpstr>
      <vt:lpstr>Cashflow Statement</vt:lpstr>
      <vt:lpstr>Ref List of Industry 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MyFinB</dc:creator>
  <cp:lastModifiedBy>MyFinB</cp:lastModifiedBy>
  <dcterms:created xsi:type="dcterms:W3CDTF">2021-02-18T10:31:16Z</dcterms:created>
  <dcterms:modified xsi:type="dcterms:W3CDTF">2021-02-18T11:04:38Z</dcterms:modified>
</cp:coreProperties>
</file>